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K\1.งานการเงิน.new\95.ITA\OIT-67\O11 ตม.จว.เชียงราย\ลงเว็บไซต์ ข้อมูล ณ 31 มี.ค.67 ไตรมาส 2\"/>
    </mc:Choice>
  </mc:AlternateContent>
  <xr:revisionPtr revIDLastSave="0" documentId="13_ncr:1_{68FE7506-A49A-451E-9732-0CE1A2080A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ผล" sheetId="4" r:id="rId1"/>
  </sheets>
  <definedNames>
    <definedName name="_xlnm.Print_Area" localSheetId="0">ผล!$A$1:$I$71</definedName>
    <definedName name="_xlnm.Print_Titles" localSheetId="0">ผล!$1:$6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4" l="1"/>
  <c r="F53" i="4" l="1"/>
  <c r="G48" i="4"/>
  <c r="G64" i="4" l="1"/>
  <c r="G65" i="4"/>
  <c r="G63" i="4"/>
  <c r="G62" i="4"/>
  <c r="G61" i="4"/>
  <c r="G53" i="4"/>
  <c r="G56" i="4"/>
  <c r="G47" i="4"/>
  <c r="G50" i="4"/>
  <c r="H50" i="4" s="1"/>
  <c r="G49" i="4"/>
  <c r="G51" i="4"/>
  <c r="H51" i="4" s="1"/>
  <c r="G57" i="4"/>
  <c r="G58" i="4"/>
  <c r="H52" i="4"/>
  <c r="H49" i="4"/>
  <c r="H61" i="4" l="1"/>
  <c r="F47" i="4"/>
  <c r="H47" i="4" s="1"/>
  <c r="H65" i="4"/>
  <c r="H64" i="4"/>
  <c r="H63" i="4"/>
  <c r="H62" i="4"/>
  <c r="G60" i="4"/>
  <c r="F60" i="4"/>
  <c r="H58" i="4"/>
  <c r="H57" i="4"/>
  <c r="H56" i="4"/>
  <c r="G55" i="4"/>
  <c r="F55" i="4"/>
  <c r="H53" i="4"/>
  <c r="H48" i="4"/>
  <c r="G46" i="4"/>
  <c r="H43" i="4"/>
  <c r="G41" i="4"/>
  <c r="F41" i="4"/>
  <c r="H39" i="4"/>
  <c r="G37" i="4"/>
  <c r="F37" i="4"/>
  <c r="H33" i="4"/>
  <c r="H32" i="4"/>
  <c r="H31" i="4"/>
  <c r="H30" i="4"/>
  <c r="H29" i="4"/>
  <c r="G28" i="4"/>
  <c r="H28" i="4" s="1"/>
  <c r="F28" i="4"/>
  <c r="H26" i="4"/>
  <c r="G24" i="4"/>
  <c r="F24" i="4"/>
  <c r="H23" i="4"/>
  <c r="G22" i="4"/>
  <c r="F22" i="4"/>
  <c r="G21" i="4"/>
  <c r="H16" i="4"/>
  <c r="H15" i="4"/>
  <c r="H14" i="4"/>
  <c r="H13" i="4"/>
  <c r="H12" i="4"/>
  <c r="H11" i="4"/>
  <c r="G10" i="4"/>
  <c r="F10" i="4"/>
  <c r="H37" i="4" l="1"/>
  <c r="F21" i="4"/>
  <c r="H21" i="4" s="1"/>
  <c r="H24" i="4"/>
  <c r="H22" i="4"/>
  <c r="H41" i="4"/>
  <c r="F8" i="4"/>
  <c r="F7" i="4" s="1"/>
  <c r="G8" i="4"/>
  <c r="G7" i="4" s="1"/>
  <c r="H55" i="4"/>
  <c r="H10" i="4"/>
  <c r="H60" i="4"/>
  <c r="L60" i="4"/>
  <c r="F46" i="4"/>
  <c r="F45" i="4" s="1"/>
  <c r="F67" i="4" s="1"/>
  <c r="G45" i="4"/>
  <c r="H8" i="4" l="1"/>
  <c r="H46" i="4"/>
  <c r="H45" i="4"/>
  <c r="G67" i="4"/>
  <c r="H67" i="4" s="1"/>
  <c r="H7" i="4"/>
</calcChain>
</file>

<file path=xl/sharedStrings.xml><?xml version="1.0" encoding="utf-8"?>
<sst xmlns="http://schemas.openxmlformats.org/spreadsheetml/2006/main" count="112" uniqueCount="97">
  <si>
    <t>ที่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</si>
  <si>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</si>
  <si>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</si>
  <si>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</si>
  <si>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</si>
  <si>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</si>
  <si>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</si>
  <si>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ค่าสาธารณูปโภค</t>
  </si>
  <si>
    <t>รายงานผลการใช้จ่ายงบประมาณ ตรวจคนเข้าเมืองจังหวัดเชียงราย</t>
  </si>
  <si>
    <t>ผลผลิต : การรักษาความสงบเรียบร้อยและความมั่นคงในประเทศ</t>
  </si>
  <si>
    <t>กิจกรรม : การตรวจสอบ คัดกรอง ปราบปรามคนต่างด้าวที่ไม่พึงปรารถนา</t>
  </si>
  <si>
    <t>โครงการ : ปราบปรามการค้ายาเสพติด</t>
  </si>
  <si>
    <t>กิจกรรม : การสกัดกั้น ปราบปรามการผลิต การค้ายาเสพติด</t>
  </si>
  <si>
    <t>ค่าใช้สอย</t>
  </si>
  <si>
    <t>ค่าวัสดุ</t>
  </si>
  <si>
    <t>ค่าเช่าทรัพย์สิน</t>
  </si>
  <si>
    <t>งบประมาณรายจ่ายประจำปีงบประมาณ พ.ศ.2566 ไปพลางก่อน</t>
  </si>
  <si>
    <t>1.1.1</t>
  </si>
  <si>
    <t>1.1.2</t>
  </si>
  <si>
    <t>1.1.3</t>
  </si>
  <si>
    <t>1.2.1</t>
  </si>
  <si>
    <t>ค่าธรรมเนียมตรวจคนเข้าเมืองเพื่อเสริมเงินงบประมาณรายจ่ายประจำปีงบประมาณ พ.ศ.2566 ขยายออกไปจนถึง 30 ก.ย.67</t>
  </si>
  <si>
    <t>2.1.1</t>
  </si>
  <si>
    <t>2.2.1</t>
  </si>
  <si>
    <t>แผนงานบุคลากรภาครัฐ</t>
  </si>
  <si>
    <t>กิจกรรม : ปฏิรูปกฎหมายและพัฒนากระบวนการยุติธรรม</t>
  </si>
  <si>
    <t>1.3.1</t>
  </si>
  <si>
    <t>ค่าเช่าบ้าน</t>
  </si>
  <si>
    <t>2.3.1</t>
  </si>
  <si>
    <t>2.3.2</t>
  </si>
  <si>
    <t>2.3.3</t>
  </si>
  <si>
    <t>2.3.4</t>
  </si>
  <si>
    <t>เพิ่มประสิทธิภาพในการปฎิบัติงานของเจ้าหน้าที่ให้เป็นไปด้วยความต่อเนื่องและเกิดความเรียบร้อย</t>
  </si>
  <si>
    <t>ความพึงพอใจของข้าราชการตำรวจในสังกัดเพิ่มขึ้นและเป็นขวัญกำลังใจในการปฎิบัติหน้าที่</t>
  </si>
  <si>
    <t>ค่าน้ำประปา</t>
  </si>
  <si>
    <t xml:space="preserve">ค่าไฟฟ้า </t>
  </si>
  <si>
    <t>ค่าโทรศัพท์</t>
  </si>
  <si>
    <t>ค่าไปรษณีย์</t>
  </si>
  <si>
    <t>ค่าบริการสื่อสารและโทรคมนาคม</t>
  </si>
  <si>
    <t>2.3.5</t>
  </si>
  <si>
    <t>2.2.2</t>
  </si>
  <si>
    <t>2.2.3</t>
  </si>
  <si>
    <t>ค่าเบี้ยเลี้ยง ที่พัก และพาหนะ</t>
  </si>
  <si>
    <t>2.1.2</t>
  </si>
  <si>
    <t>2.1.3</t>
  </si>
  <si>
    <t>ค่าใช้สอยอื่นๆ</t>
  </si>
  <si>
    <t>1.1.4</t>
  </si>
  <si>
    <t>ค่าซ่อมบำรุงยานพาหนะ</t>
  </si>
  <si>
    <t>ค่าวัสดุสำนักงาน</t>
  </si>
  <si>
    <t>ค่าวัสดุน้ำมันเชื้อเพลิงและหล่อลื่น</t>
  </si>
  <si>
    <t>ค่าวัสดุอาหารผู้ต้องหา/ผู้ต้องกัก</t>
  </si>
  <si>
    <t>ค่าสาธารณูปโภค (ค่าไฟฟ้า)</t>
  </si>
  <si>
    <t>ค่าใช้จ่ายสำหรับสาธารณูปโภคลดลง</t>
  </si>
  <si>
    <t>สามารถช่วยสกัดกั้นและปราบปรามเครือข่ายยาเสพติดข้ามชาติ</t>
  </si>
  <si>
    <t>ได้วัสดุที่มีคุณภาพ และเพียงพอต่อการปฏิบัติงานของเจ้าหน้าที่</t>
  </si>
  <si>
    <t>เจ้าหน้าที่ปฏิบัติหน้าที่ได้อย่างดี มีประสิทธิภาพ และเกิดประสิทธิผลอย่างชัดเจน</t>
  </si>
  <si>
    <t>ไม่มี</t>
  </si>
  <si>
    <t>การปฏิบัติหน้าที่ทำให้สถิติการกระทำความผิดของบุคคลต่างด้าวลดลง</t>
  </si>
  <si>
    <t>มีสถานที่เพียงพอและมีความปลอดภัยต่อการจัดเก็บเอกสารและสิ่งของหลวง</t>
  </si>
  <si>
    <t xml:space="preserve">1.1.4.1 ค่าไฟฟ้า </t>
  </si>
  <si>
    <t>1.1.4.2 ค่าน้ำประปา</t>
  </si>
  <si>
    <t>1.1.4.3 ค่าโทรศัพท์</t>
  </si>
  <si>
    <t>1.1.4.4 ค่าไปรษณีย์</t>
  </si>
  <si>
    <t>1.1.4.5 ค่าบริการสื่อสารและโทรคมนาคม</t>
  </si>
  <si>
    <t>1.1.2.1 ค่าวัสดุสำนักงาน</t>
  </si>
  <si>
    <t>1.1.2.2 ค่าวัสดุน้ำมันเชื้อเพลิงและหล่อลื่น</t>
  </si>
  <si>
    <t>1.1.2.3 ค่าวัสดุคอมพิวเตอร์</t>
  </si>
  <si>
    <t>1.1.1.1 ค่าซ่อมบำรุงยานพาหนะ</t>
  </si>
  <si>
    <t>1.1.1.2 ค่าซ่อมแซมครุภัณฑ์</t>
  </si>
  <si>
    <t>1.1.1.3 ค่าเช่าเครื่องถ่ายเอกสาร</t>
  </si>
  <si>
    <t xml:space="preserve">1.1.1.4 ค่าจ้างเหมาขนย้ายผู้ต้องกัก </t>
  </si>
  <si>
    <t xml:space="preserve">1.1.1.5 ค่าจ้างเหมาทำความสะอาด </t>
  </si>
  <si>
    <t>1.1.1.6 ค่าใช้สอยอื่นๆ</t>
  </si>
  <si>
    <t>ประจำปีงบประมาณ พ.ศ.2567 ไตรมาสที่ 1 - 2 (ตุลาคม 2566 - มีนาคม 2567)</t>
  </si>
  <si>
    <t>ผู้จัดทำ</t>
  </si>
  <si>
    <t>ลงชื่อ ร.ต.อ.หญิง</t>
  </si>
  <si>
    <t>ลงชื่อ พ.ต.ท.หญิง</t>
  </si>
  <si>
    <t>ลงชื่อ พ.ต.อ.</t>
  </si>
  <si>
    <t>หัวหน้าหน่วยงาน</t>
  </si>
  <si>
    <t>( ผุสดี  ศรีจันทร์ )</t>
  </si>
  <si>
    <t>( สุรศักดิ์  เทียนทอง )</t>
  </si>
  <si>
    <t>ผู้ตรวจสอบ</t>
  </si>
  <si>
    <t xml:space="preserve">ตำแหน่ง                 </t>
  </si>
  <si>
    <t xml:space="preserve">รอง สว.ตม.จว.เชียงราย </t>
  </si>
  <si>
    <t xml:space="preserve">                              ( จรรยา  ผาสุก )</t>
  </si>
  <si>
    <t xml:space="preserve">ตำแหน่ง                  สว.ตม.จว.เชียงราย </t>
  </si>
  <si>
    <t>ตำแหน่ง               ผกก.ตม.จว.เชียงราย</t>
  </si>
  <si>
    <t>รวมทั้งสิ้น</t>
  </si>
  <si>
    <t>ค่าเช่าเครื่องถ่ายเอกสาร</t>
  </si>
  <si>
    <t xml:space="preserve">ค่าจ้างเหมาขนย้ายผู้ต้องกัก </t>
  </si>
  <si>
    <t xml:space="preserve">ค่าจ้างเหมาทำความสะอาด </t>
  </si>
  <si>
    <t>2.1.4</t>
  </si>
  <si>
    <t>2.1.5</t>
  </si>
  <si>
    <t>2.1.6</t>
  </si>
  <si>
    <t>2.1.7</t>
  </si>
  <si>
    <t>ค่าทำประกันภัยภาคบังคับรถยนต์ราชการ</t>
  </si>
  <si>
    <t>ข้อมูล ณ วันที่  31  มีนาคม 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</si>
</sst>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  <font>
      <b/>
      <u/>
      <sz val="16"/>
      <name val="TH SarabunPSK"/>
      <family val="2"/>
    </font>
    <font>
      <sz val="8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vertical="top" shrinkToFit="1"/>
    </xf>
    <xf numFmtId="0" fontId="1" fillId="0" borderId="4" xfId="0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shrinkToFi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shrinkToFit="1"/>
    </xf>
    <xf numFmtId="0" fontId="8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center" vertical="top" shrinkToFit="1"/>
    </xf>
    <xf numFmtId="0" fontId="1" fillId="0" borderId="5" xfId="0" applyFont="1" applyFill="1" applyBorder="1" applyAlignment="1">
      <alignment vertical="top" wrapText="1"/>
    </xf>
    <xf numFmtId="43" fontId="8" fillId="0" borderId="15" xfId="1" applyFont="1" applyBorder="1" applyAlignment="1">
      <alignment vertical="top" shrinkToFit="1"/>
    </xf>
    <xf numFmtId="43" fontId="8" fillId="0" borderId="5" xfId="1" applyFont="1" applyBorder="1" applyAlignment="1">
      <alignment vertical="top" shrinkToFit="1"/>
    </xf>
    <xf numFmtId="43" fontId="8" fillId="0" borderId="5" xfId="1" applyFont="1" applyFill="1" applyBorder="1" applyAlignment="1">
      <alignment vertical="top" shrinkToFit="1"/>
    </xf>
    <xf numFmtId="0" fontId="1" fillId="0" borderId="15" xfId="0" quotePrefix="1" applyFont="1" applyBorder="1" applyAlignment="1">
      <alignment vertical="top" wrapText="1"/>
    </xf>
    <xf numFmtId="43" fontId="7" fillId="0" borderId="15" xfId="1" applyFont="1" applyBorder="1" applyAlignment="1">
      <alignment vertical="top" shrinkToFi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/>
    <xf numFmtId="4" fontId="8" fillId="0" borderId="15" xfId="0" applyNumberFormat="1" applyFont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top" shrinkToFit="1"/>
    </xf>
    <xf numFmtId="0" fontId="7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43" fontId="1" fillId="0" borderId="9" xfId="1" applyFont="1" applyBorder="1" applyAlignment="1">
      <alignment horizontal="center" vertical="top"/>
    </xf>
    <xf numFmtId="43" fontId="1" fillId="0" borderId="10" xfId="1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6" xfId="0" applyFont="1" applyFill="1" applyBorder="1" applyAlignment="1">
      <alignment horizontal="center" vertical="top" shrinkToFit="1"/>
    </xf>
    <xf numFmtId="0" fontId="1" fillId="4" borderId="7" xfId="0" applyFont="1" applyFill="1" applyBorder="1" applyAlignment="1">
      <alignment horizontal="center" vertical="top" shrinkToFit="1"/>
    </xf>
    <xf numFmtId="0" fontId="1" fillId="4" borderId="8" xfId="0" applyFont="1" applyFill="1" applyBorder="1" applyAlignment="1">
      <alignment horizontal="center" vertical="top" shrinkToFit="1"/>
    </xf>
    <xf numFmtId="0" fontId="7" fillId="4" borderId="11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/>
    </xf>
    <xf numFmtId="43" fontId="10" fillId="4" borderId="11" xfId="1" applyFont="1" applyFill="1" applyBorder="1" applyAlignment="1">
      <alignment vertical="top"/>
    </xf>
    <xf numFmtId="0" fontId="1" fillId="4" borderId="8" xfId="0" applyFont="1" applyFill="1" applyBorder="1" applyAlignment="1"/>
    <xf numFmtId="0" fontId="1" fillId="2" borderId="9" xfId="0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horizontal="center" vertical="top" shrinkToFit="1"/>
    </xf>
    <xf numFmtId="0" fontId="7" fillId="2" borderId="15" xfId="0" applyFont="1" applyFill="1" applyBorder="1" applyAlignment="1">
      <alignment vertical="top" wrapText="1"/>
    </xf>
    <xf numFmtId="43" fontId="7" fillId="2" borderId="15" xfId="1" applyFont="1" applyFill="1" applyBorder="1" applyAlignment="1">
      <alignment vertical="top" shrinkToFit="1"/>
    </xf>
    <xf numFmtId="4" fontId="8" fillId="2" borderId="15" xfId="0" applyNumberFormat="1" applyFont="1" applyFill="1" applyBorder="1" applyAlignment="1">
      <alignment vertical="top"/>
    </xf>
    <xf numFmtId="0" fontId="1" fillId="2" borderId="3" xfId="0" applyFont="1" applyFill="1" applyBorder="1" applyAlignment="1"/>
    <xf numFmtId="43" fontId="8" fillId="2" borderId="15" xfId="1" applyFont="1" applyFill="1" applyBorder="1" applyAlignment="1">
      <alignment vertical="top" shrinkToFit="1"/>
    </xf>
    <xf numFmtId="43" fontId="1" fillId="2" borderId="9" xfId="1" applyFont="1" applyFill="1" applyBorder="1" applyAlignment="1">
      <alignment horizontal="center" vertical="top"/>
    </xf>
    <xf numFmtId="0" fontId="2" fillId="2" borderId="15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shrinkToFit="1"/>
    </xf>
    <xf numFmtId="0" fontId="2" fillId="4" borderId="7" xfId="0" applyFont="1" applyFill="1" applyBorder="1" applyAlignment="1">
      <alignment horizontal="center" vertical="top" shrinkToFit="1"/>
    </xf>
    <xf numFmtId="0" fontId="2" fillId="4" borderId="8" xfId="0" applyFont="1" applyFill="1" applyBorder="1" applyAlignment="1">
      <alignment horizontal="center" vertical="top" shrinkToFit="1"/>
    </xf>
    <xf numFmtId="0" fontId="2" fillId="4" borderId="11" xfId="0" applyFont="1" applyFill="1" applyBorder="1" applyAlignment="1">
      <alignment vertical="top" wrapText="1"/>
    </xf>
    <xf numFmtId="43" fontId="9" fillId="4" borderId="11" xfId="1" applyFont="1" applyFill="1" applyBorder="1" applyAlignment="1">
      <alignment vertical="top" shrinkToFit="1"/>
    </xf>
    <xf numFmtId="43" fontId="10" fillId="3" borderId="13" xfId="1" applyFont="1" applyFill="1" applyBorder="1" applyAlignment="1">
      <alignment horizontal="center" vertical="top"/>
    </xf>
    <xf numFmtId="4" fontId="7" fillId="0" borderId="15" xfId="0" applyNumberFormat="1" applyFont="1" applyBorder="1" applyAlignment="1">
      <alignment vertical="top"/>
    </xf>
    <xf numFmtId="4" fontId="11" fillId="4" borderId="11" xfId="0" applyNumberFormat="1" applyFont="1" applyFill="1" applyBorder="1" applyAlignment="1">
      <alignment vertical="top"/>
    </xf>
    <xf numFmtId="4" fontId="7" fillId="2" borderId="15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 shrinkToFit="1"/>
    </xf>
    <xf numFmtId="0" fontId="8" fillId="0" borderId="15" xfId="0" applyFont="1" applyBorder="1" applyAlignment="1">
      <alignment shrinkToFit="1"/>
    </xf>
    <xf numFmtId="0" fontId="1" fillId="0" borderId="15" xfId="0" applyFont="1" applyBorder="1" applyAlignment="1">
      <alignment vertical="top" wrapText="1" shrinkToFit="1"/>
    </xf>
    <xf numFmtId="0" fontId="1" fillId="0" borderId="15" xfId="0" quotePrefix="1" applyFont="1" applyBorder="1" applyAlignment="1">
      <alignment vertical="top" wrapText="1" shrinkToFit="1"/>
    </xf>
    <xf numFmtId="0" fontId="8" fillId="0" borderId="15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" fillId="0" borderId="6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top" shrinkToFi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3" fontId="7" fillId="0" borderId="11" xfId="1" applyFont="1" applyBorder="1" applyAlignment="1">
      <alignment vertical="top" shrinkToFit="1"/>
    </xf>
    <xf numFmtId="0" fontId="8" fillId="0" borderId="5" xfId="0" applyFont="1" applyBorder="1" applyAlignment="1">
      <alignment vertical="top" wrapText="1"/>
    </xf>
    <xf numFmtId="4" fontId="7" fillId="0" borderId="11" xfId="0" applyNumberFormat="1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shrinkToFit="1"/>
    </xf>
    <xf numFmtId="0" fontId="2" fillId="2" borderId="7" xfId="0" applyFont="1" applyFill="1" applyBorder="1" applyAlignment="1">
      <alignment horizontal="center" vertical="top" shrinkToFit="1"/>
    </xf>
    <xf numFmtId="0" fontId="2" fillId="2" borderId="8" xfId="0" applyFont="1" applyFill="1" applyBorder="1" applyAlignment="1">
      <alignment horizontal="center" vertical="top" shrinkToFit="1"/>
    </xf>
    <xf numFmtId="0" fontId="2" fillId="2" borderId="11" xfId="0" applyFont="1" applyFill="1" applyBorder="1" applyAlignment="1">
      <alignment vertical="top" shrinkToFit="1"/>
    </xf>
    <xf numFmtId="43" fontId="7" fillId="2" borderId="11" xfId="1" applyFont="1" applyFill="1" applyBorder="1" applyAlignment="1">
      <alignment vertical="top" shrinkToFit="1"/>
    </xf>
    <xf numFmtId="4" fontId="7" fillId="2" borderId="11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horizontal="center"/>
    </xf>
    <xf numFmtId="43" fontId="1" fillId="0" borderId="0" xfId="0" applyNumberFormat="1" applyFont="1"/>
    <xf numFmtId="0" fontId="8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top" shrinkToFit="1"/>
    </xf>
    <xf numFmtId="0" fontId="8" fillId="0" borderId="11" xfId="0" applyFont="1" applyBorder="1" applyAlignment="1">
      <alignment vertical="top" shrinkToFit="1"/>
    </xf>
    <xf numFmtId="43" fontId="8" fillId="0" borderId="11" xfId="1" applyFont="1" applyBorder="1" applyAlignment="1">
      <alignment vertical="top" shrinkToFit="1"/>
    </xf>
    <xf numFmtId="43" fontId="1" fillId="0" borderId="6" xfId="1" applyFont="1" applyBorder="1" applyAlignment="1">
      <alignment horizontal="center" vertical="top"/>
    </xf>
    <xf numFmtId="4" fontId="8" fillId="0" borderId="11" xfId="0" applyNumberFormat="1" applyFont="1" applyBorder="1" applyAlignment="1">
      <alignment vertical="top"/>
    </xf>
    <xf numFmtId="0" fontId="1" fillId="0" borderId="8" xfId="0" applyFont="1" applyBorder="1" applyAlignment="1"/>
    <xf numFmtId="4" fontId="11" fillId="3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0117-979D-43C0-A456-42D658F6B13F}">
  <dimension ref="A1:L71"/>
  <sheetViews>
    <sheetView tabSelected="1" view="pageBreakPreview" zoomScaleNormal="120" zoomScaleSheetLayoutView="100" workbookViewId="0">
      <selection activeCell="F8" sqref="F8"/>
    </sheetView>
  </sheetViews>
  <sheetFormatPr defaultRowHeight="21" x14ac:dyDescent="0.35"/>
  <cols>
    <col min="1" max="3" width="4.625" style="1" customWidth="1"/>
    <col min="4" max="5" width="25.625" style="1" customWidth="1"/>
    <col min="6" max="7" width="15.625" style="1" customWidth="1"/>
    <col min="8" max="8" width="12.625" style="1" customWidth="1"/>
    <col min="9" max="9" width="15.625" style="1" customWidth="1"/>
    <col min="10" max="11" width="9" style="1"/>
    <col min="12" max="12" width="12.75" style="1" bestFit="1" customWidth="1"/>
    <col min="13" max="16384" width="9" style="1"/>
  </cols>
  <sheetData>
    <row r="1" spans="1:9" ht="23.25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</row>
    <row r="2" spans="1:9" ht="23.25" x14ac:dyDescent="0.35">
      <c r="A2" s="110" t="s">
        <v>73</v>
      </c>
      <c r="B2" s="110"/>
      <c r="C2" s="110"/>
      <c r="D2" s="110"/>
      <c r="E2" s="110"/>
      <c r="F2" s="110"/>
      <c r="G2" s="110"/>
      <c r="H2" s="110"/>
      <c r="I2" s="110"/>
    </row>
    <row r="3" spans="1:9" ht="23.25" x14ac:dyDescent="0.35">
      <c r="A3" s="111" t="s">
        <v>96</v>
      </c>
      <c r="B3" s="111"/>
      <c r="C3" s="111"/>
      <c r="D3" s="111"/>
      <c r="E3" s="111"/>
      <c r="F3" s="111"/>
      <c r="G3" s="111"/>
      <c r="H3" s="111"/>
      <c r="I3" s="111"/>
    </row>
    <row r="4" spans="1:9" ht="23.25" x14ac:dyDescent="0.35">
      <c r="A4" s="111"/>
      <c r="B4" s="111"/>
      <c r="C4" s="111"/>
      <c r="D4" s="111"/>
      <c r="E4" s="111"/>
      <c r="F4" s="111"/>
      <c r="G4" s="111"/>
      <c r="H4" s="111"/>
      <c r="I4" s="111"/>
    </row>
    <row r="5" spans="1:9" x14ac:dyDescent="0.35">
      <c r="A5" s="119" t="s">
        <v>0</v>
      </c>
      <c r="B5" s="120"/>
      <c r="C5" s="121"/>
      <c r="D5" s="125" t="s">
        <v>6</v>
      </c>
      <c r="E5" s="119" t="s">
        <v>1</v>
      </c>
      <c r="F5" s="119" t="s">
        <v>2</v>
      </c>
      <c r="G5" s="119" t="s">
        <v>3</v>
      </c>
      <c r="H5" s="127" t="s">
        <v>4</v>
      </c>
      <c r="I5" s="128" t="s">
        <v>5</v>
      </c>
    </row>
    <row r="6" spans="1:9" x14ac:dyDescent="0.35">
      <c r="A6" s="122"/>
      <c r="B6" s="123"/>
      <c r="C6" s="124"/>
      <c r="D6" s="126"/>
      <c r="E6" s="122"/>
      <c r="F6" s="122"/>
      <c r="G6" s="122"/>
      <c r="H6" s="127"/>
      <c r="I6" s="129"/>
    </row>
    <row r="7" spans="1:9" ht="63" x14ac:dyDescent="0.35">
      <c r="A7" s="39">
        <v>1</v>
      </c>
      <c r="B7" s="40"/>
      <c r="C7" s="41"/>
      <c r="D7" s="42" t="s">
        <v>16</v>
      </c>
      <c r="E7" s="43"/>
      <c r="F7" s="44">
        <f>SUM(F8+F37+F41)</f>
        <v>1624350</v>
      </c>
      <c r="G7" s="44">
        <f>SUM(G8+G37+G41)</f>
        <v>1138740</v>
      </c>
      <c r="H7" s="63">
        <f>+G7*100/F7</f>
        <v>70.104349432080525</v>
      </c>
      <c r="I7" s="45"/>
    </row>
    <row r="8" spans="1:9" ht="63" x14ac:dyDescent="0.35">
      <c r="A8" s="46"/>
      <c r="B8" s="47">
        <v>1.1000000000000001</v>
      </c>
      <c r="C8" s="48"/>
      <c r="D8" s="49" t="s">
        <v>9</v>
      </c>
      <c r="E8" s="130" t="s">
        <v>57</v>
      </c>
      <c r="F8" s="50">
        <f>+F10+F21+F26+F28</f>
        <v>693100</v>
      </c>
      <c r="G8" s="50">
        <f>+G10+G21+G26+G28</f>
        <v>681100</v>
      </c>
      <c r="H8" s="64">
        <f t="shared" ref="H8:H67" si="0">+G8*100/F8</f>
        <v>98.268648102726885</v>
      </c>
      <c r="I8" s="65" t="s">
        <v>56</v>
      </c>
    </row>
    <row r="9" spans="1:9" ht="63" x14ac:dyDescent="0.35">
      <c r="A9" s="46"/>
      <c r="B9" s="47"/>
      <c r="C9" s="48"/>
      <c r="D9" s="49" t="s">
        <v>10</v>
      </c>
      <c r="E9" s="130"/>
      <c r="F9" s="53"/>
      <c r="G9" s="54"/>
      <c r="H9" s="51"/>
      <c r="I9" s="52"/>
    </row>
    <row r="10" spans="1:9" x14ac:dyDescent="0.35">
      <c r="A10" s="6"/>
      <c r="B10" s="7"/>
      <c r="C10" s="30" t="s">
        <v>17</v>
      </c>
      <c r="D10" s="31" t="s">
        <v>13</v>
      </c>
      <c r="E10" s="112" t="s">
        <v>55</v>
      </c>
      <c r="F10" s="19">
        <f>SUM(F11:F16)</f>
        <v>249015.39</v>
      </c>
      <c r="G10" s="19">
        <f>SUM(G11:G16)</f>
        <v>249015.39</v>
      </c>
      <c r="H10" s="62">
        <f t="shared" ref="H10:H33" si="1">+G10*100/F10</f>
        <v>100</v>
      </c>
      <c r="I10" s="66" t="s">
        <v>56</v>
      </c>
    </row>
    <row r="11" spans="1:9" x14ac:dyDescent="0.35">
      <c r="A11" s="6"/>
      <c r="B11" s="7"/>
      <c r="C11" s="8"/>
      <c r="D11" s="9" t="s">
        <v>67</v>
      </c>
      <c r="E11" s="112"/>
      <c r="F11" s="15">
        <v>9125.39</v>
      </c>
      <c r="G11" s="15">
        <v>9125.39</v>
      </c>
      <c r="H11" s="25">
        <f t="shared" si="1"/>
        <v>100</v>
      </c>
      <c r="I11" s="21"/>
    </row>
    <row r="12" spans="1:9" x14ac:dyDescent="0.35">
      <c r="A12" s="6"/>
      <c r="B12" s="7"/>
      <c r="C12" s="8"/>
      <c r="D12" s="9" t="s">
        <v>68</v>
      </c>
      <c r="E12" s="112"/>
      <c r="F12" s="15">
        <v>1900</v>
      </c>
      <c r="G12" s="15">
        <v>1900</v>
      </c>
      <c r="H12" s="25">
        <f t="shared" si="1"/>
        <v>100</v>
      </c>
      <c r="I12" s="21"/>
    </row>
    <row r="13" spans="1:9" x14ac:dyDescent="0.35">
      <c r="A13" s="6"/>
      <c r="B13" s="7"/>
      <c r="C13" s="8"/>
      <c r="D13" s="9" t="s">
        <v>69</v>
      </c>
      <c r="E13" s="112"/>
      <c r="F13" s="15">
        <v>12000</v>
      </c>
      <c r="G13" s="15">
        <v>12000</v>
      </c>
      <c r="H13" s="25">
        <f t="shared" si="1"/>
        <v>100</v>
      </c>
      <c r="I13" s="21"/>
    </row>
    <row r="14" spans="1:9" x14ac:dyDescent="0.35">
      <c r="A14" s="6"/>
      <c r="B14" s="7"/>
      <c r="C14" s="8"/>
      <c r="D14" s="74" t="s">
        <v>70</v>
      </c>
      <c r="E14" s="112"/>
      <c r="F14" s="15">
        <v>105000</v>
      </c>
      <c r="G14" s="15">
        <v>105000</v>
      </c>
      <c r="H14" s="25">
        <f t="shared" si="1"/>
        <v>100</v>
      </c>
      <c r="I14" s="21"/>
    </row>
    <row r="15" spans="1:9" x14ac:dyDescent="0.35">
      <c r="A15" s="6"/>
      <c r="B15" s="7"/>
      <c r="C15" s="8"/>
      <c r="D15" s="77" t="s">
        <v>71</v>
      </c>
      <c r="E15" s="112"/>
      <c r="F15" s="15">
        <v>39000</v>
      </c>
      <c r="G15" s="15">
        <v>39000</v>
      </c>
      <c r="H15" s="25">
        <f t="shared" si="1"/>
        <v>100</v>
      </c>
      <c r="I15" s="21"/>
    </row>
    <row r="16" spans="1:9" x14ac:dyDescent="0.35">
      <c r="A16" s="6"/>
      <c r="B16" s="7"/>
      <c r="C16" s="8"/>
      <c r="D16" s="9" t="s">
        <v>72</v>
      </c>
      <c r="E16" s="112"/>
      <c r="F16" s="15">
        <v>81990</v>
      </c>
      <c r="G16" s="15">
        <v>81990</v>
      </c>
      <c r="H16" s="25">
        <f t="shared" si="1"/>
        <v>100</v>
      </c>
      <c r="I16" s="21"/>
    </row>
    <row r="17" spans="1:9" x14ac:dyDescent="0.35">
      <c r="A17" s="6"/>
      <c r="B17" s="7"/>
      <c r="C17" s="8"/>
      <c r="D17" s="9"/>
      <c r="E17" s="20"/>
      <c r="F17" s="15"/>
      <c r="G17" s="35"/>
      <c r="H17" s="25"/>
      <c r="I17" s="21"/>
    </row>
    <row r="18" spans="1:9" x14ac:dyDescent="0.35">
      <c r="A18" s="6"/>
      <c r="B18" s="7"/>
      <c r="C18" s="8"/>
      <c r="D18" s="9"/>
      <c r="E18" s="20"/>
      <c r="F18" s="15"/>
      <c r="G18" s="35"/>
      <c r="H18" s="25"/>
      <c r="I18" s="21"/>
    </row>
    <row r="19" spans="1:9" x14ac:dyDescent="0.35">
      <c r="A19" s="6"/>
      <c r="B19" s="7"/>
      <c r="C19" s="8"/>
      <c r="D19" s="9"/>
      <c r="E19" s="20"/>
      <c r="F19" s="15"/>
      <c r="G19" s="35"/>
      <c r="H19" s="25"/>
      <c r="I19" s="21"/>
    </row>
    <row r="20" spans="1:9" x14ac:dyDescent="0.35">
      <c r="A20" s="2"/>
      <c r="B20" s="3"/>
      <c r="C20" s="4"/>
      <c r="D20" s="91"/>
      <c r="E20" s="23"/>
      <c r="F20" s="16"/>
      <c r="G20" s="36"/>
      <c r="H20" s="26"/>
      <c r="I20" s="24"/>
    </row>
    <row r="21" spans="1:9" x14ac:dyDescent="0.35">
      <c r="A21" s="85"/>
      <c r="B21" s="86"/>
      <c r="C21" s="87" t="s">
        <v>18</v>
      </c>
      <c r="D21" s="88" t="s">
        <v>14</v>
      </c>
      <c r="E21" s="131" t="s">
        <v>54</v>
      </c>
      <c r="F21" s="90">
        <f>SUM(F22:F24)</f>
        <v>262384.61</v>
      </c>
      <c r="G21" s="90">
        <f>SUM(G22:G24)</f>
        <v>262384.61</v>
      </c>
      <c r="H21" s="92">
        <f t="shared" si="1"/>
        <v>100</v>
      </c>
      <c r="I21" s="93" t="s">
        <v>56</v>
      </c>
    </row>
    <row r="22" spans="1:9" x14ac:dyDescent="0.35">
      <c r="A22" s="6"/>
      <c r="B22" s="7"/>
      <c r="C22" s="8"/>
      <c r="D22" s="73" t="s">
        <v>64</v>
      </c>
      <c r="E22" s="112"/>
      <c r="F22" s="15">
        <f>25724.61+6580</f>
        <v>32304.61</v>
      </c>
      <c r="G22" s="15">
        <f>25724.61+6580</f>
        <v>32304.61</v>
      </c>
      <c r="H22" s="25">
        <f t="shared" si="1"/>
        <v>100</v>
      </c>
      <c r="I22" s="21"/>
    </row>
    <row r="23" spans="1:9" ht="42" x14ac:dyDescent="0.35">
      <c r="A23" s="6"/>
      <c r="B23" s="7"/>
      <c r="C23" s="8"/>
      <c r="D23" s="75" t="s">
        <v>65</v>
      </c>
      <c r="E23" s="112"/>
      <c r="F23" s="15">
        <v>12000</v>
      </c>
      <c r="G23" s="15">
        <v>12000</v>
      </c>
      <c r="H23" s="25">
        <f t="shared" si="1"/>
        <v>100</v>
      </c>
      <c r="I23" s="21"/>
    </row>
    <row r="24" spans="1:9" x14ac:dyDescent="0.35">
      <c r="A24" s="6"/>
      <c r="B24" s="7"/>
      <c r="C24" s="8"/>
      <c r="D24" s="74" t="s">
        <v>66</v>
      </c>
      <c r="E24" s="112"/>
      <c r="F24" s="15">
        <f>33080+185000</f>
        <v>218080</v>
      </c>
      <c r="G24" s="15">
        <f>33080+185000</f>
        <v>218080</v>
      </c>
      <c r="H24" s="25">
        <f t="shared" si="1"/>
        <v>100</v>
      </c>
      <c r="I24" s="21"/>
    </row>
    <row r="25" spans="1:9" x14ac:dyDescent="0.35">
      <c r="A25" s="6"/>
      <c r="B25" s="7"/>
      <c r="C25" s="8"/>
      <c r="D25" s="9"/>
      <c r="E25" s="20"/>
      <c r="F25" s="15"/>
      <c r="G25" s="35"/>
      <c r="H25" s="25"/>
      <c r="I25" s="21"/>
    </row>
    <row r="26" spans="1:9" ht="63" x14ac:dyDescent="0.35">
      <c r="A26" s="6"/>
      <c r="B26" s="7"/>
      <c r="C26" s="30" t="s">
        <v>19</v>
      </c>
      <c r="D26" s="31" t="s">
        <v>15</v>
      </c>
      <c r="E26" s="68" t="s">
        <v>58</v>
      </c>
      <c r="F26" s="19">
        <v>42000</v>
      </c>
      <c r="G26" s="19">
        <v>30000</v>
      </c>
      <c r="H26" s="62">
        <f t="shared" si="1"/>
        <v>71.428571428571431</v>
      </c>
      <c r="I26" s="69" t="s">
        <v>56</v>
      </c>
    </row>
    <row r="27" spans="1:9" x14ac:dyDescent="0.35">
      <c r="A27" s="6"/>
      <c r="B27" s="7"/>
      <c r="C27" s="8"/>
      <c r="D27" s="9"/>
      <c r="E27" s="68"/>
      <c r="F27" s="15"/>
      <c r="G27" s="35"/>
      <c r="H27" s="25"/>
      <c r="I27" s="70"/>
    </row>
    <row r="28" spans="1:9" x14ac:dyDescent="0.35">
      <c r="A28" s="6"/>
      <c r="B28" s="7"/>
      <c r="C28" s="30" t="s">
        <v>46</v>
      </c>
      <c r="D28" s="31" t="s">
        <v>7</v>
      </c>
      <c r="E28" s="112" t="s">
        <v>52</v>
      </c>
      <c r="F28" s="19">
        <f>SUM(F29:F33)</f>
        <v>139700</v>
      </c>
      <c r="G28" s="19">
        <f>SUM(G29:G33)</f>
        <v>139700</v>
      </c>
      <c r="H28" s="62">
        <f t="shared" si="1"/>
        <v>100</v>
      </c>
      <c r="I28" s="69" t="s">
        <v>56</v>
      </c>
    </row>
    <row r="29" spans="1:9" x14ac:dyDescent="0.35">
      <c r="A29" s="6"/>
      <c r="B29" s="7"/>
      <c r="C29" s="8"/>
      <c r="D29" s="18" t="s">
        <v>59</v>
      </c>
      <c r="E29" s="112"/>
      <c r="F29" s="15">
        <v>68479.659999999989</v>
      </c>
      <c r="G29" s="15">
        <v>68479.659999999989</v>
      </c>
      <c r="H29" s="25">
        <f t="shared" si="1"/>
        <v>100</v>
      </c>
      <c r="I29" s="21"/>
    </row>
    <row r="30" spans="1:9" x14ac:dyDescent="0.35">
      <c r="A30" s="6"/>
      <c r="B30" s="7"/>
      <c r="C30" s="8"/>
      <c r="D30" s="18" t="s">
        <v>60</v>
      </c>
      <c r="E30" s="112"/>
      <c r="F30" s="15">
        <v>27171.14</v>
      </c>
      <c r="G30" s="15">
        <v>27171.14</v>
      </c>
      <c r="H30" s="25">
        <f t="shared" si="1"/>
        <v>100</v>
      </c>
      <c r="I30" s="22"/>
    </row>
    <row r="31" spans="1:9" x14ac:dyDescent="0.35">
      <c r="A31" s="6"/>
      <c r="B31" s="7"/>
      <c r="C31" s="8"/>
      <c r="D31" s="18" t="s">
        <v>61</v>
      </c>
      <c r="E31" s="112"/>
      <c r="F31" s="15">
        <v>7337</v>
      </c>
      <c r="G31" s="15">
        <v>7337</v>
      </c>
      <c r="H31" s="25">
        <f t="shared" si="1"/>
        <v>100</v>
      </c>
      <c r="I31" s="21"/>
    </row>
    <row r="32" spans="1:9" x14ac:dyDescent="0.35">
      <c r="A32" s="6"/>
      <c r="B32" s="7"/>
      <c r="C32" s="8"/>
      <c r="D32" s="18" t="s">
        <v>62</v>
      </c>
      <c r="E32" s="112"/>
      <c r="F32" s="15">
        <v>8014.8</v>
      </c>
      <c r="G32" s="15">
        <v>8014.8</v>
      </c>
      <c r="H32" s="25">
        <f t="shared" si="1"/>
        <v>100</v>
      </c>
      <c r="I32" s="21"/>
    </row>
    <row r="33" spans="1:9" ht="42" x14ac:dyDescent="0.35">
      <c r="A33" s="6"/>
      <c r="B33" s="7"/>
      <c r="C33" s="8"/>
      <c r="D33" s="76" t="s">
        <v>63</v>
      </c>
      <c r="E33" s="112"/>
      <c r="F33" s="15">
        <v>28697.399999999998</v>
      </c>
      <c r="G33" s="15">
        <v>28697.399999999998</v>
      </c>
      <c r="H33" s="25">
        <f t="shared" si="1"/>
        <v>100.00000000000001</v>
      </c>
      <c r="I33" s="21"/>
    </row>
    <row r="34" spans="1:9" x14ac:dyDescent="0.35">
      <c r="A34" s="6"/>
      <c r="B34" s="7"/>
      <c r="C34" s="8"/>
      <c r="D34" s="9"/>
      <c r="E34" s="27"/>
      <c r="F34" s="15"/>
      <c r="G34" s="35"/>
      <c r="H34" s="25"/>
      <c r="I34" s="21"/>
    </row>
    <row r="35" spans="1:9" x14ac:dyDescent="0.35">
      <c r="A35" s="6"/>
      <c r="B35" s="7"/>
      <c r="C35" s="8"/>
      <c r="D35" s="9"/>
      <c r="E35" s="27"/>
      <c r="F35" s="15"/>
      <c r="G35" s="35"/>
      <c r="H35" s="25"/>
      <c r="I35" s="21"/>
    </row>
    <row r="36" spans="1:9" x14ac:dyDescent="0.35">
      <c r="A36" s="2"/>
      <c r="B36" s="3"/>
      <c r="C36" s="4"/>
      <c r="D36" s="91"/>
      <c r="E36" s="29"/>
      <c r="F36" s="16"/>
      <c r="G36" s="36"/>
      <c r="H36" s="26"/>
      <c r="I36" s="24"/>
    </row>
    <row r="37" spans="1:9" ht="21" customHeight="1" x14ac:dyDescent="0.35">
      <c r="A37" s="94"/>
      <c r="B37" s="95">
        <v>1.2</v>
      </c>
      <c r="C37" s="96"/>
      <c r="D37" s="97" t="s">
        <v>11</v>
      </c>
      <c r="E37" s="117" t="s">
        <v>53</v>
      </c>
      <c r="F37" s="98">
        <f>SUM(F39)</f>
        <v>15250</v>
      </c>
      <c r="G37" s="98">
        <f>SUM(G39)</f>
        <v>15250</v>
      </c>
      <c r="H37" s="99">
        <f t="shared" si="0"/>
        <v>100</v>
      </c>
      <c r="I37" s="100" t="s">
        <v>56</v>
      </c>
    </row>
    <row r="38" spans="1:9" ht="63" x14ac:dyDescent="0.35">
      <c r="A38" s="46"/>
      <c r="B38" s="47"/>
      <c r="C38" s="48"/>
      <c r="D38" s="55" t="s">
        <v>12</v>
      </c>
      <c r="E38" s="118"/>
      <c r="F38" s="53"/>
      <c r="G38" s="54"/>
      <c r="H38" s="64"/>
      <c r="I38" s="52"/>
    </row>
    <row r="39" spans="1:9" x14ac:dyDescent="0.35">
      <c r="A39" s="6"/>
      <c r="B39" s="7"/>
      <c r="C39" s="30" t="s">
        <v>20</v>
      </c>
      <c r="D39" s="32" t="s">
        <v>51</v>
      </c>
      <c r="E39" s="71"/>
      <c r="F39" s="19">
        <v>15250</v>
      </c>
      <c r="G39" s="19">
        <v>15250</v>
      </c>
      <c r="H39" s="62">
        <f t="shared" si="0"/>
        <v>100</v>
      </c>
      <c r="I39" s="21"/>
    </row>
    <row r="40" spans="1:9" ht="9.75" customHeight="1" x14ac:dyDescent="0.35">
      <c r="A40" s="6"/>
      <c r="B40" s="7"/>
      <c r="C40" s="8"/>
      <c r="D40" s="10"/>
      <c r="E40" s="20"/>
      <c r="F40" s="15"/>
      <c r="G40" s="35"/>
      <c r="H40" s="25"/>
      <c r="I40" s="22"/>
    </row>
    <row r="41" spans="1:9" x14ac:dyDescent="0.35">
      <c r="A41" s="56"/>
      <c r="B41" s="47">
        <v>1.3</v>
      </c>
      <c r="C41" s="48"/>
      <c r="D41" s="55" t="s">
        <v>24</v>
      </c>
      <c r="E41" s="118" t="s">
        <v>33</v>
      </c>
      <c r="F41" s="50">
        <f>SUM(F43)</f>
        <v>916000</v>
      </c>
      <c r="G41" s="50">
        <f>SUM(G43)</f>
        <v>442390</v>
      </c>
      <c r="H41" s="64">
        <f t="shared" si="0"/>
        <v>48.295851528384283</v>
      </c>
      <c r="I41" s="65" t="s">
        <v>56</v>
      </c>
    </row>
    <row r="42" spans="1:9" ht="42" x14ac:dyDescent="0.35">
      <c r="A42" s="56"/>
      <c r="B42" s="47"/>
      <c r="C42" s="48"/>
      <c r="D42" s="55" t="s">
        <v>25</v>
      </c>
      <c r="E42" s="118"/>
      <c r="F42" s="53"/>
      <c r="G42" s="54"/>
      <c r="H42" s="64"/>
      <c r="I42" s="52"/>
    </row>
    <row r="43" spans="1:9" x14ac:dyDescent="0.35">
      <c r="A43" s="6"/>
      <c r="B43" s="7"/>
      <c r="C43" s="30" t="s">
        <v>26</v>
      </c>
      <c r="D43" s="32" t="s">
        <v>27</v>
      </c>
      <c r="E43" s="118"/>
      <c r="F43" s="19">
        <v>916000</v>
      </c>
      <c r="G43" s="19">
        <v>442390</v>
      </c>
      <c r="H43" s="62">
        <f t="shared" si="0"/>
        <v>48.295851528384283</v>
      </c>
      <c r="I43" s="21"/>
    </row>
    <row r="44" spans="1:9" ht="9.75" customHeight="1" x14ac:dyDescent="0.35">
      <c r="A44" s="2"/>
      <c r="B44" s="3"/>
      <c r="C44" s="4"/>
      <c r="D44" s="5"/>
      <c r="E44" s="29"/>
      <c r="F44" s="16"/>
      <c r="G44" s="36"/>
      <c r="H44" s="26"/>
      <c r="I44" s="24"/>
    </row>
    <row r="45" spans="1:9" ht="84" x14ac:dyDescent="0.35">
      <c r="A45" s="39">
        <v>2</v>
      </c>
      <c r="B45" s="57"/>
      <c r="C45" s="58"/>
      <c r="D45" s="59" t="s">
        <v>21</v>
      </c>
      <c r="E45" s="72" t="s">
        <v>32</v>
      </c>
      <c r="F45" s="60">
        <f>SUM(F46+F55+F60)</f>
        <v>2696490.9699999997</v>
      </c>
      <c r="G45" s="60">
        <f>SUM(G46+G55+G60)</f>
        <v>2101760.39</v>
      </c>
      <c r="H45" s="63">
        <f t="shared" ref="H45:H53" si="2">+G45*100/F45</f>
        <v>77.94427696525905</v>
      </c>
      <c r="I45" s="67"/>
    </row>
    <row r="46" spans="1:9" ht="21" customHeight="1" x14ac:dyDescent="0.35">
      <c r="A46" s="34"/>
      <c r="B46" s="33">
        <v>2.1</v>
      </c>
      <c r="C46" s="30"/>
      <c r="D46" s="32" t="s">
        <v>13</v>
      </c>
      <c r="E46" s="112" t="s">
        <v>55</v>
      </c>
      <c r="F46" s="19">
        <f>SUM(F47:F53)</f>
        <v>765386</v>
      </c>
      <c r="G46" s="19">
        <f>SUM(G47:G53)</f>
        <v>607680.33000000007</v>
      </c>
      <c r="H46" s="62">
        <f t="shared" si="2"/>
        <v>79.39527637035431</v>
      </c>
      <c r="I46" s="66" t="s">
        <v>56</v>
      </c>
    </row>
    <row r="47" spans="1:9" x14ac:dyDescent="0.35">
      <c r="A47" s="6"/>
      <c r="B47" s="7"/>
      <c r="C47" s="8" t="s">
        <v>22</v>
      </c>
      <c r="D47" s="10" t="s">
        <v>42</v>
      </c>
      <c r="E47" s="112"/>
      <c r="F47" s="15">
        <f>100000</f>
        <v>100000</v>
      </c>
      <c r="G47" s="15">
        <f>13000+27960+27780+18606</f>
        <v>87346</v>
      </c>
      <c r="H47" s="25">
        <f t="shared" si="2"/>
        <v>87.346000000000004</v>
      </c>
      <c r="I47" s="21"/>
    </row>
    <row r="48" spans="1:9" x14ac:dyDescent="0.35">
      <c r="A48" s="6"/>
      <c r="B48" s="7"/>
      <c r="C48" s="8" t="s">
        <v>43</v>
      </c>
      <c r="D48" s="9" t="s">
        <v>47</v>
      </c>
      <c r="E48" s="112"/>
      <c r="F48" s="15">
        <v>50000</v>
      </c>
      <c r="G48" s="15">
        <f>6700+17508.41+16083.17</f>
        <v>40291.58</v>
      </c>
      <c r="H48" s="25">
        <f t="shared" si="2"/>
        <v>80.583160000000007</v>
      </c>
      <c r="I48" s="21"/>
    </row>
    <row r="49" spans="1:12" x14ac:dyDescent="0.35">
      <c r="A49" s="6"/>
      <c r="B49" s="7"/>
      <c r="C49" s="8" t="s">
        <v>44</v>
      </c>
      <c r="D49" s="9" t="s">
        <v>88</v>
      </c>
      <c r="E49" s="112"/>
      <c r="F49" s="15">
        <v>60000</v>
      </c>
      <c r="G49" s="15">
        <f>12000+12000+12000</f>
        <v>36000</v>
      </c>
      <c r="H49" s="25">
        <f t="shared" si="2"/>
        <v>60</v>
      </c>
      <c r="I49" s="21"/>
    </row>
    <row r="50" spans="1:12" x14ac:dyDescent="0.35">
      <c r="A50" s="6"/>
      <c r="B50" s="7"/>
      <c r="C50" s="8" t="s">
        <v>91</v>
      </c>
      <c r="D50" s="74" t="s">
        <v>89</v>
      </c>
      <c r="E50" s="112"/>
      <c r="F50" s="15">
        <v>60000</v>
      </c>
      <c r="G50" s="15">
        <f>15000+15000</f>
        <v>30000</v>
      </c>
      <c r="H50" s="25">
        <f t="shared" si="2"/>
        <v>50</v>
      </c>
      <c r="I50" s="21"/>
    </row>
    <row r="51" spans="1:12" x14ac:dyDescent="0.35">
      <c r="A51" s="2"/>
      <c r="B51" s="3"/>
      <c r="C51" s="4" t="s">
        <v>92</v>
      </c>
      <c r="D51" s="102" t="s">
        <v>90</v>
      </c>
      <c r="E51" s="135"/>
      <c r="F51" s="16">
        <v>150000</v>
      </c>
      <c r="G51" s="16">
        <f>8500+8500+22000+8500+8500+22000+8500+22000+8500</f>
        <v>117000</v>
      </c>
      <c r="H51" s="26">
        <f t="shared" si="2"/>
        <v>78</v>
      </c>
      <c r="I51" s="24"/>
    </row>
    <row r="52" spans="1:12" x14ac:dyDescent="0.35">
      <c r="A52" s="85"/>
      <c r="B52" s="86"/>
      <c r="C52" s="103" t="s">
        <v>93</v>
      </c>
      <c r="D52" s="104" t="s">
        <v>95</v>
      </c>
      <c r="E52" s="89"/>
      <c r="F52" s="105">
        <v>110942.75</v>
      </c>
      <c r="G52" s="106">
        <v>110942.75</v>
      </c>
      <c r="H52" s="107">
        <f t="shared" ref="H52" si="3">+G52*100/F52</f>
        <v>100</v>
      </c>
      <c r="I52" s="108"/>
    </row>
    <row r="53" spans="1:12" x14ac:dyDescent="0.35">
      <c r="A53" s="6"/>
      <c r="B53" s="7"/>
      <c r="C53" s="8" t="s">
        <v>94</v>
      </c>
      <c r="D53" s="9" t="s">
        <v>45</v>
      </c>
      <c r="E53" s="10"/>
      <c r="F53" s="15">
        <f>504443.25-60000-60000-150000</f>
        <v>234443.25</v>
      </c>
      <c r="G53" s="35">
        <f>8500+9500+9500+9500+9500+9000+9500+8500+9500+9500+9500+9000+8500+9500+9500+9500+9500+9000+12150+4750+2700</f>
        <v>186100</v>
      </c>
      <c r="H53" s="25">
        <f t="shared" si="2"/>
        <v>79.379551341316073</v>
      </c>
      <c r="I53" s="21"/>
    </row>
    <row r="54" spans="1:12" ht="9.75" customHeight="1" x14ac:dyDescent="0.35">
      <c r="A54" s="6"/>
      <c r="B54" s="7"/>
      <c r="C54" s="8"/>
      <c r="D54" s="10"/>
      <c r="E54" s="20"/>
      <c r="F54" s="15"/>
      <c r="G54" s="35"/>
      <c r="H54" s="25"/>
      <c r="I54" s="21"/>
    </row>
    <row r="55" spans="1:12" x14ac:dyDescent="0.35">
      <c r="A55" s="34"/>
      <c r="B55" s="33">
        <v>2.2000000000000002</v>
      </c>
      <c r="C55" s="30"/>
      <c r="D55" s="32" t="s">
        <v>14</v>
      </c>
      <c r="E55" s="112" t="s">
        <v>54</v>
      </c>
      <c r="F55" s="19">
        <f>SUM(F56:F58)</f>
        <v>799186</v>
      </c>
      <c r="G55" s="19">
        <f>SUM(G56:G58)</f>
        <v>670130</v>
      </c>
      <c r="H55" s="62">
        <f t="shared" si="0"/>
        <v>83.851568971428435</v>
      </c>
      <c r="I55" s="66" t="s">
        <v>56</v>
      </c>
    </row>
    <row r="56" spans="1:12" x14ac:dyDescent="0.35">
      <c r="A56" s="6"/>
      <c r="B56" s="7"/>
      <c r="C56" s="8" t="s">
        <v>23</v>
      </c>
      <c r="D56" s="10" t="s">
        <v>48</v>
      </c>
      <c r="E56" s="112"/>
      <c r="F56" s="15">
        <v>47911</v>
      </c>
      <c r="G56" s="35">
        <f>26880+1510+2540</f>
        <v>30930</v>
      </c>
      <c r="H56" s="25">
        <f t="shared" si="0"/>
        <v>64.557199807977298</v>
      </c>
      <c r="I56" s="21"/>
    </row>
    <row r="57" spans="1:12" x14ac:dyDescent="0.35">
      <c r="A57" s="6"/>
      <c r="B57" s="7"/>
      <c r="C57" s="8" t="s">
        <v>40</v>
      </c>
      <c r="D57" s="10" t="s">
        <v>49</v>
      </c>
      <c r="E57" s="112"/>
      <c r="F57" s="15">
        <v>188900</v>
      </c>
      <c r="G57" s="35">
        <f>50400+48500+46500+43500</f>
        <v>188900</v>
      </c>
      <c r="H57" s="25">
        <f t="shared" si="0"/>
        <v>100</v>
      </c>
      <c r="I57" s="21"/>
    </row>
    <row r="58" spans="1:12" x14ac:dyDescent="0.35">
      <c r="A58" s="6"/>
      <c r="B58" s="7"/>
      <c r="C58" s="8" t="s">
        <v>41</v>
      </c>
      <c r="D58" s="9" t="s">
        <v>50</v>
      </c>
      <c r="E58" s="112"/>
      <c r="F58" s="15">
        <v>562375</v>
      </c>
      <c r="G58" s="35">
        <f>53575+86000+166300+144425</f>
        <v>450300</v>
      </c>
      <c r="H58" s="25">
        <f t="shared" si="0"/>
        <v>80.071126917092684</v>
      </c>
      <c r="I58" s="21"/>
    </row>
    <row r="59" spans="1:12" ht="9.75" customHeight="1" x14ac:dyDescent="0.35">
      <c r="A59" s="6"/>
      <c r="B59" s="7"/>
      <c r="C59" s="8"/>
      <c r="D59" s="10"/>
      <c r="E59" s="28"/>
      <c r="F59" s="15"/>
      <c r="G59" s="35"/>
      <c r="H59" s="25"/>
      <c r="I59" s="21"/>
    </row>
    <row r="60" spans="1:12" x14ac:dyDescent="0.35">
      <c r="A60" s="34"/>
      <c r="B60" s="33">
        <v>2.2999999999999998</v>
      </c>
      <c r="C60" s="30"/>
      <c r="D60" s="32" t="s">
        <v>7</v>
      </c>
      <c r="E60" s="112" t="s">
        <v>52</v>
      </c>
      <c r="F60" s="19">
        <f>SUM(F61:F65)</f>
        <v>1131918.97</v>
      </c>
      <c r="G60" s="19">
        <f>SUM(G61:G65)</f>
        <v>823950.05999999994</v>
      </c>
      <c r="H60" s="62">
        <f t="shared" si="0"/>
        <v>72.79231834059641</v>
      </c>
      <c r="I60" s="66" t="s">
        <v>56</v>
      </c>
      <c r="L60" s="101">
        <f>1131918.97-F60</f>
        <v>0</v>
      </c>
    </row>
    <row r="61" spans="1:12" x14ac:dyDescent="0.35">
      <c r="A61" s="6"/>
      <c r="B61" s="7"/>
      <c r="C61" s="8" t="s">
        <v>28</v>
      </c>
      <c r="D61" s="10" t="s">
        <v>35</v>
      </c>
      <c r="E61" s="112"/>
      <c r="F61" s="15">
        <f>996918.97-15000-5000-5000-40000</f>
        <v>931918.97</v>
      </c>
      <c r="G61" s="35">
        <f>86643.56+426477.12+22379.12+9948.44+23117.71+9430.98+70929.78</f>
        <v>648926.71</v>
      </c>
      <c r="H61" s="25">
        <f t="shared" si="0"/>
        <v>69.633383468951166</v>
      </c>
      <c r="I61" s="21"/>
    </row>
    <row r="62" spans="1:12" x14ac:dyDescent="0.35">
      <c r="A62" s="6"/>
      <c r="B62" s="7"/>
      <c r="C62" s="8" t="s">
        <v>29</v>
      </c>
      <c r="D62" s="10" t="s">
        <v>34</v>
      </c>
      <c r="E62" s="112"/>
      <c r="F62" s="15">
        <v>65000</v>
      </c>
      <c r="G62" s="35">
        <f>43229.41+3623+70.62+3254.36+35.31+10689.94</f>
        <v>60902.640000000007</v>
      </c>
      <c r="H62" s="25">
        <f t="shared" si="0"/>
        <v>93.69636923076925</v>
      </c>
      <c r="I62" s="21"/>
    </row>
    <row r="63" spans="1:12" x14ac:dyDescent="0.35">
      <c r="A63" s="6"/>
      <c r="B63" s="7"/>
      <c r="C63" s="8" t="s">
        <v>30</v>
      </c>
      <c r="D63" s="10" t="s">
        <v>36</v>
      </c>
      <c r="E63" s="112"/>
      <c r="F63" s="15">
        <v>15000</v>
      </c>
      <c r="G63" s="35">
        <f>3921.55+3920.48+3920.48</f>
        <v>11762.51</v>
      </c>
      <c r="H63" s="25">
        <f t="shared" si="0"/>
        <v>78.41673333333334</v>
      </c>
      <c r="I63" s="21"/>
    </row>
    <row r="64" spans="1:12" x14ac:dyDescent="0.35">
      <c r="A64" s="6"/>
      <c r="B64" s="7"/>
      <c r="C64" s="8" t="s">
        <v>31</v>
      </c>
      <c r="D64" s="10" t="s">
        <v>37</v>
      </c>
      <c r="E64" s="112"/>
      <c r="F64" s="15">
        <v>20000</v>
      </c>
      <c r="G64" s="35">
        <f>11393+4873</f>
        <v>16266</v>
      </c>
      <c r="H64" s="25">
        <f t="shared" si="0"/>
        <v>81.33</v>
      </c>
      <c r="I64" s="21"/>
    </row>
    <row r="65" spans="1:11" x14ac:dyDescent="0.35">
      <c r="A65" s="6"/>
      <c r="B65" s="7"/>
      <c r="C65" s="8" t="s">
        <v>39</v>
      </c>
      <c r="D65" s="10" t="s">
        <v>38</v>
      </c>
      <c r="E65" s="112"/>
      <c r="F65" s="15">
        <v>100000</v>
      </c>
      <c r="G65" s="35">
        <f>27220.8+1476.6+27220.8+1476.6+27220.8+1476.6</f>
        <v>86092.2</v>
      </c>
      <c r="H65" s="25">
        <f t="shared" si="0"/>
        <v>86.092200000000005</v>
      </c>
      <c r="I65" s="21"/>
    </row>
    <row r="66" spans="1:11" ht="9.75" customHeight="1" x14ac:dyDescent="0.35">
      <c r="A66" s="11"/>
      <c r="B66" s="12"/>
      <c r="C66" s="13"/>
      <c r="D66" s="14"/>
      <c r="E66" s="23"/>
      <c r="F66" s="17"/>
      <c r="G66" s="36"/>
      <c r="H66" s="26"/>
      <c r="I66" s="24"/>
    </row>
    <row r="67" spans="1:11" ht="23.25" x14ac:dyDescent="0.35">
      <c r="A67" s="132" t="s">
        <v>87</v>
      </c>
      <c r="B67" s="133"/>
      <c r="C67" s="133"/>
      <c r="D67" s="134"/>
      <c r="E67" s="37"/>
      <c r="F67" s="61">
        <f>F7+F45</f>
        <v>4320840.97</v>
      </c>
      <c r="G67" s="61">
        <f>G7+G45</f>
        <v>3240500.39</v>
      </c>
      <c r="H67" s="109">
        <f t="shared" si="0"/>
        <v>74.996983515456719</v>
      </c>
      <c r="I67" s="38"/>
    </row>
    <row r="69" spans="1:11" x14ac:dyDescent="0.35">
      <c r="A69" s="113" t="s">
        <v>75</v>
      </c>
      <c r="B69" s="113"/>
      <c r="C69" s="113"/>
      <c r="D69" s="80" t="s">
        <v>74</v>
      </c>
      <c r="E69" s="81" t="s">
        <v>76</v>
      </c>
      <c r="F69" s="80" t="s">
        <v>81</v>
      </c>
      <c r="G69" s="82" t="s">
        <v>77</v>
      </c>
      <c r="I69" s="80" t="s">
        <v>78</v>
      </c>
      <c r="K69" s="78"/>
    </row>
    <row r="70" spans="1:11" ht="30" customHeight="1" x14ac:dyDescent="0.35">
      <c r="A70" s="79"/>
      <c r="B70" s="83"/>
      <c r="C70" s="114" t="s">
        <v>79</v>
      </c>
      <c r="D70" s="114"/>
      <c r="E70" s="83" t="s">
        <v>84</v>
      </c>
      <c r="G70" s="114" t="s">
        <v>80</v>
      </c>
      <c r="H70" s="114"/>
      <c r="I70" s="114"/>
    </row>
    <row r="71" spans="1:11" x14ac:dyDescent="0.35">
      <c r="A71" s="84" t="s">
        <v>82</v>
      </c>
      <c r="B71" s="84"/>
      <c r="C71" s="115" t="s">
        <v>83</v>
      </c>
      <c r="D71" s="115"/>
      <c r="E71" s="83" t="s">
        <v>85</v>
      </c>
      <c r="F71" s="84"/>
      <c r="G71" s="116" t="s">
        <v>86</v>
      </c>
      <c r="H71" s="116"/>
      <c r="I71" s="116"/>
    </row>
  </sheetData>
  <mergeCells count="26">
    <mergeCell ref="C70:D70"/>
    <mergeCell ref="G70:I70"/>
    <mergeCell ref="C71:D71"/>
    <mergeCell ref="G71:I71"/>
    <mergeCell ref="E41:E43"/>
    <mergeCell ref="E55:E58"/>
    <mergeCell ref="E60:E65"/>
    <mergeCell ref="A67:D67"/>
    <mergeCell ref="A69:C69"/>
    <mergeCell ref="E46:E51"/>
    <mergeCell ref="E37:E38"/>
    <mergeCell ref="A1:I1"/>
    <mergeCell ref="A2:I2"/>
    <mergeCell ref="A3:I3"/>
    <mergeCell ref="A4:I4"/>
    <mergeCell ref="A5:C6"/>
    <mergeCell ref="D5:D6"/>
    <mergeCell ref="E5:E6"/>
    <mergeCell ref="F5:F6"/>
    <mergeCell ref="G5:G6"/>
    <mergeCell ref="H5:H6"/>
    <mergeCell ref="I5:I6"/>
    <mergeCell ref="E8:E9"/>
    <mergeCell ref="E10:E16"/>
    <mergeCell ref="E21:E24"/>
    <mergeCell ref="E28:E33"/>
  </mergeCells>
  <phoneticPr fontId="12" type="noConversion"/>
  <printOptions horizontalCentered="1"/>
  <pageMargins left="0.59055118110236227" right="0.59055118110236227" top="0.59055118110236227" bottom="0.19685039370078741" header="0.19685039370078741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ผล</vt:lpstr>
      <vt:lpstr>ผล!Print_Area</vt:lpstr>
      <vt:lpstr>ผล!Print_Titles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User</cp:lastModifiedBy>
  <cp:lastPrinted>2024-03-30T16:28:44Z</cp:lastPrinted>
  <dcterms:created xsi:type="dcterms:W3CDTF">2024-01-10T07:59:11Z</dcterms:created>
  <dcterms:modified xsi:type="dcterms:W3CDTF">2024-04-02T03:50:56Z</dcterms:modified>
</cp:coreProperties>
</file>